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<sst xmlns="http://schemas.openxmlformats.org/spreadsheetml/2006/main" count="124" uniqueCount="121">
  <si>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</si>
  <si>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</si>
  <si>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</si>
  <si>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</si>
  <si>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</si>
  <si>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</si>
  <si>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</si>
  <si>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</si>
  <si>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</si>
  <si>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</si>
  <si>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</si>
  <si>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</si>
  <si>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</si>
  <si>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</si>
  <si>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</si>
  <si>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</si>
  <si>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</si>
  <si>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</si>
  <si>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</si>
  <si>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</si>
  <si>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</si>
  <si>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</si>
  <si>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</si>
  <si>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</si>
  <si>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</si>
  <si>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</si>
  <si>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</si>
  <si>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</si>
  <si>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</si>
  <si>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</si>
  <si>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</si>
  <si>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</si>
  <si>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</si>
  <si>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</si>
  <si>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</si>
  <si>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</si>
  <si>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</si>
  <si>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</si>
  <si>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</si>
  <si>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</si>
  <si>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</si>
  <si>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</si>
  <si>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</si>
  <si>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</si>
  <si>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</si>
  <si>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</si>
  <si>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</si>
  <si>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</si>
  <si>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</si>
  <si>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</si>
  <si>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</si>
  <si>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</si>
  <si>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</si>
  <si>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</si>
  <si>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</si>
  <si>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</si>
  <si>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</si>
  <si>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</si>
  <si>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</si>
  <si>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</si>
  <si>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</si>
  <si>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</si>
  <si>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</si>
  <si>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</si>
  <si>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</si>
  <si>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</si>
  <si>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</si>
  <si>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</si>
  <si>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</si>
  <si>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</si>
  <si>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</si>
  <si>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</si>
  <si>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</si>
  <si>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</si>
  <si>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</si>
  <si>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</si>
  <si>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</si>
  <si>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</si>
  <si>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</si>
  <si>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</si>
  <si>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</si>
  <si>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</si>
  <si>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</si>
  <si>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</si>
  <si>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</si>
  <si>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</si>
  <si>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</si>
  <si>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</si>
  <si>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</si>
  <si>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</si>
  <si>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</si>
  <si>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</si>
  <si>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</si>
  <si>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</si>
  <si>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</si>
  <si>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</si>
  <si>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</si>
  <si>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</si>
  <si>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</si>
  <si>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</si>
  <si>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</si>
  <si>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</si>
  <si>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</si>
  <si>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</si>
  <si>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</si>
  <si>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</si>
  <si>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</si>
  <si>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</si>
  <si>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</si>
  <si>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</si>
  <si>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</si>
  <si>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</si>
  <si>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</si>
  <si>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</si>
  <si>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</si>
  <si>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</si>
  <si>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</si>
  <si>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</si>
  <si>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Відсоток виконання до плану 11 місяців</t>
  </si>
  <si>
    <t>Залишок призначень до плану 11 місяців</t>
  </si>
  <si>
    <t>Профінансовано станом на 02.11.16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</si>
</sst>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E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1" width="0" style="7" hidden="1" customWidth="1"/>
    <col min="32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40</v>
      </c>
      <c r="J4" s="80" t="s">
        <v>118</v>
      </c>
      <c r="K4" s="85" t="s">
        <v>119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  <c r="X4" s="80" t="s">
        <v>53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115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117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131900065.7</v>
      </c>
      <c r="I8" s="70">
        <f>H8/D8*100</f>
        <v>84.78614490063337</v>
      </c>
      <c r="J8" s="70">
        <f>H8/(L8+M8+N8+O8+P8+Q8+R8+U8+N25+O25+P25+Q25+R25+S8+S25+T8+T25+U25+V8)*100</f>
        <v>92.15022589417414</v>
      </c>
      <c r="K8" s="63">
        <f>K9+K17</f>
        <v>7256482.339999999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32725459.700000003</v>
      </c>
      <c r="I9" s="45">
        <f>H9/D9*100</f>
        <v>79.6743005241923</v>
      </c>
      <c r="J9" s="45">
        <f>H9/(L9+M9+N9+O9+P9+Q9+R9+S9+U9+T9+M17+N17+O17+P17+Q17+R17+S17+T17+U17+V9)*100</f>
        <v>82.15883540686133</v>
      </c>
      <c r="K9" s="23">
        <f>L9+M9+N9+O9+P9+Q9+R9+S9+T9+U9+V9-H10-H11-H12-H13-H14-H15-H16</f>
        <v>5599644.239999999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88">
        <f>(H10+H11+H12+H13+H14+H15+H16)/(L9+M9+N9+O9+P9+Q9+R9+S9+T9+U9+V9)*100</f>
        <v>79.90619576068548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89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99.98540577484614</v>
      </c>
      <c r="J15" s="89"/>
      <c r="K15" s="51">
        <f t="shared" si="2"/>
        <v>307.5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</f>
        <v>157803</v>
      </c>
      <c r="I16" s="46">
        <f t="shared" si="3"/>
        <v>6.987286298652999</v>
      </c>
      <c r="J16" s="90"/>
      <c r="K16" s="51">
        <f t="shared" si="2"/>
        <v>2100627.4299999997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10457587.3</v>
      </c>
      <c r="I17" s="46">
        <f t="shared" si="3"/>
        <v>85.67789885053705</v>
      </c>
      <c r="J17" s="88">
        <f>H17/(L17+M17+N17+O17+P17+Q17+R17+S17+T17+U17+V17)*100</f>
        <v>86.3234281008491</v>
      </c>
      <c r="K17" s="71">
        <f>L17+M17+N17+O17+P17+Q17+R17+S17+T17+U17+V17-H17</f>
        <v>1656838.0999999996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21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90.96654769026256</v>
      </c>
      <c r="J18" s="89"/>
      <c r="K18" s="79">
        <f>D18-H18</f>
        <v>407724.86999999965</v>
      </c>
      <c r="Y18" s="69"/>
    </row>
    <row r="19" spans="1:25" ht="18.75">
      <c r="A19" s="1"/>
      <c r="B19" s="21"/>
      <c r="C19" s="26" t="s">
        <v>22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967227.6+543559.2+129600+884272.8+1164690+6055.65+983298+38257.6</f>
        <v>4716960.85</v>
      </c>
      <c r="I19" s="47">
        <f>H19/D19*100</f>
        <v>88.53819449658383</v>
      </c>
      <c r="J19" s="89"/>
      <c r="K19" s="79">
        <f aca="true" t="shared" si="5" ref="K19:K24">D19-H19</f>
        <v>610639.1500000004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</f>
        <v>366054.27</v>
      </c>
      <c r="I20" s="47"/>
      <c r="J20" s="89"/>
      <c r="K20" s="79">
        <f t="shared" si="5"/>
        <v>234245.72999999998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89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99174606</v>
      </c>
      <c r="I25" s="45">
        <f>H25/D25*100</f>
        <v>86.6199905034592</v>
      </c>
      <c r="J25" s="68">
        <f>H25/(L25+M25+N25+O25+P25+Q25+R25+S25+T25+U25+V25)*100</f>
        <v>94.22088475547416</v>
      </c>
      <c r="K25" s="52">
        <f>L25+M25+N25+O25+P25+Q25+R25+S25+T25+T25+U25+V25-H25</f>
        <v>24156774.050000012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2103592.43</v>
      </c>
      <c r="W25" s="62">
        <f t="shared" si="6"/>
        <v>9236339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5">H26/(L26+M26+N26+O26+P26+Q26+R26+S26+T26+U26+V26)*100</f>
        <v>100</v>
      </c>
      <c r="K26" s="52">
        <f aca="true" t="shared" si="10" ref="K26:K89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2">F27</f>
        <v>40000</v>
      </c>
      <c r="E27" s="30"/>
      <c r="F27" s="32">
        <f aca="true" t="shared" si="12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5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52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5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52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1"/>
        <v>541000</v>
      </c>
      <c r="E32" s="30"/>
      <c r="F32" s="32">
        <f t="shared" si="12"/>
        <v>541000</v>
      </c>
      <c r="G32" s="32">
        <f>291000+250000</f>
        <v>541000</v>
      </c>
      <c r="H32" s="25">
        <f>30000</f>
        <v>30000</v>
      </c>
      <c r="I32" s="46">
        <f t="shared" si="14"/>
        <v>5.545286506469501</v>
      </c>
      <c r="J32" s="67">
        <f t="shared" si="9"/>
        <v>5.545286506469501</v>
      </c>
      <c r="K32" s="52">
        <f t="shared" si="10"/>
        <v>511000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3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9"/>
        <v>99.5836002875629</v>
      </c>
      <c r="K33" s="52">
        <f t="shared" si="10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1"/>
        <v>1050000</v>
      </c>
      <c r="E34" s="30"/>
      <c r="F34" s="32">
        <f t="shared" si="12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4"/>
        <v>99.8527619047619</v>
      </c>
      <c r="J34" s="67">
        <f t="shared" si="9"/>
        <v>99.8527619047619</v>
      </c>
      <c r="K34" s="52">
        <f t="shared" si="10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1"/>
        <v>7000000</v>
      </c>
      <c r="E35" s="30"/>
      <c r="F35" s="32">
        <f t="shared" si="12"/>
        <v>7000000</v>
      </c>
      <c r="G35" s="32">
        <v>7000000</v>
      </c>
      <c r="H35" s="25">
        <f>146000+118000+3301936+3041280.8</f>
        <v>6607216.8</v>
      </c>
      <c r="I35" s="46">
        <f t="shared" si="14"/>
        <v>94.38881142857143</v>
      </c>
      <c r="J35" s="67">
        <f t="shared" si="9"/>
        <v>94.38881142857143</v>
      </c>
      <c r="K35" s="52">
        <f t="shared" si="10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3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</f>
        <v>28702665.78</v>
      </c>
      <c r="I36" s="46">
        <f t="shared" si="14"/>
        <v>96.96846547297298</v>
      </c>
      <c r="J36" s="67">
        <f t="shared" si="9"/>
        <v>99.81452837668661</v>
      </c>
      <c r="K36" s="52">
        <f t="shared" si="10"/>
        <v>11153334.219999999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49273597</v>
      </c>
      <c r="E38" s="30"/>
      <c r="F38" s="32">
        <f t="shared" si="12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</f>
        <v>41810925.28000001</v>
      </c>
      <c r="I38" s="46">
        <f t="shared" si="14"/>
        <v>84.8546236232764</v>
      </c>
      <c r="J38" s="67">
        <f t="shared" si="9"/>
        <v>98.26013905393822</v>
      </c>
      <c r="K38" s="52">
        <f t="shared" si="10"/>
        <v>5310389.719999991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f>130000-130000+1000000+1.25+1535000+250000+76000-2000000</f>
        <v>861001.25</v>
      </c>
      <c r="W38" s="43">
        <f>3000000+1000000+248339+250000+1500000+1724000-1000000</f>
        <v>6722339</v>
      </c>
      <c r="X38" s="73">
        <f t="shared" si="13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4"/>
        <v>62.66842105263159</v>
      </c>
      <c r="J39" s="67">
        <f t="shared" si="9"/>
        <v>68.69423076923077</v>
      </c>
      <c r="K39" s="52">
        <f t="shared" si="10"/>
        <v>961900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4"/>
        <v>73.73617319749216</v>
      </c>
      <c r="J40" s="67">
        <f t="shared" si="9"/>
        <v>86.16058333333334</v>
      </c>
      <c r="K40" s="52">
        <f t="shared" si="10"/>
        <v>1135632.1500000004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/>
      <c r="W40" s="43">
        <f>920000</f>
        <v>920000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9"/>
        <v>81.73048584415584</v>
      </c>
      <c r="K43" s="52">
        <f t="shared" si="10"/>
        <v>1378531.8400000008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3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9"/>
        <v>100</v>
      </c>
      <c r="K44" s="52">
        <f t="shared" si="10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9"/>
        <v>100.00000000000016</v>
      </c>
      <c r="K45" s="52">
        <f t="shared" si="10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3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28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72050276.33000001</v>
      </c>
      <c r="I47" s="64">
        <f>H47/D47*100</f>
        <v>62.7459819904552</v>
      </c>
      <c r="J47" s="64">
        <f>H48/(L48+M48+N48+O48+P48+Q48+R48+S48+T48+U48+V48)*100</f>
        <v>64.42874589091814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72050276.33000001</v>
      </c>
      <c r="I48" s="48">
        <f>H48/D48*100</f>
        <v>62.7459819904552</v>
      </c>
      <c r="J48" s="68">
        <f>H48/(L48+M48+N48+O48+P48+Q48+R48+S48+T48+U48+V48)*100</f>
        <v>64.42874589091814</v>
      </c>
      <c r="K48" s="52">
        <f t="shared" si="10"/>
        <v>58977500.649999976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 aca="true" t="shared" si="18" ref="J49:J98">H49/(L49+M49+N49+O49+P49+Q49+R49+S49+T49+U49+V49)*100</f>
        <v>99.97009562848389</v>
      </c>
      <c r="K49" s="52">
        <f t="shared" si="10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9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t="shared" si="18"/>
        <v>0</v>
      </c>
      <c r="K50" s="52">
        <f t="shared" si="10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9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10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9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8"/>
        <v>0</v>
      </c>
      <c r="K52" s="52">
        <f t="shared" si="10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9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8"/>
        <v>0</v>
      </c>
      <c r="K53" s="52">
        <f t="shared" si="10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9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8"/>
        <v>82.76946521739131</v>
      </c>
      <c r="K54" s="52">
        <f t="shared" si="10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9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8"/>
        <v>98.95684237288135</v>
      </c>
      <c r="K55" s="52">
        <f t="shared" si="10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10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9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8"/>
        <v>0</v>
      </c>
      <c r="K57" s="52">
        <f t="shared" si="10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9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8"/>
        <v>30</v>
      </c>
      <c r="K58" s="52">
        <f t="shared" si="10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9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8"/>
        <v>0</v>
      </c>
      <c r="K59" s="52">
        <f t="shared" si="10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9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10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9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8"/>
        <v>0</v>
      </c>
      <c r="K61" s="52">
        <f t="shared" si="10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8"/>
        <v>0</v>
      </c>
      <c r="K62" s="52">
        <f t="shared" si="10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9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8"/>
        <v>0</v>
      </c>
      <c r="K63" s="52">
        <f t="shared" si="10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8"/>
        <v>30</v>
      </c>
      <c r="K64" s="52">
        <f t="shared" si="10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8"/>
        <v>0</v>
      </c>
      <c r="K65" s="52">
        <f t="shared" si="10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8"/>
        <v>100</v>
      </c>
      <c r="K66" s="52">
        <f t="shared" si="10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9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8"/>
        <v>39.482256016108764</v>
      </c>
      <c r="K67" s="52">
        <f t="shared" si="10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9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8"/>
        <v>16.477771999999998</v>
      </c>
      <c r="K68" s="52">
        <f t="shared" si="10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9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8"/>
        <v>0</v>
      </c>
      <c r="K69" s="52">
        <f t="shared" si="10"/>
        <v>260000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>
        <f t="shared" si="18"/>
        <v>0</v>
      </c>
      <c r="K70" s="52">
        <f t="shared" si="10"/>
        <v>150000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 t="shared" si="18"/>
        <v>38.84194357366771</v>
      </c>
      <c r="K72" s="52">
        <f t="shared" si="10"/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6182.05+6000000+1080000+1700000-1162569.24+62537.98</f>
        <v>7686150.790000001</v>
      </c>
      <c r="I73" s="25">
        <f>H73/D73*100</f>
        <v>39.33546975435006</v>
      </c>
      <c r="J73" s="67">
        <f t="shared" si="18"/>
        <v>39.576122453370445</v>
      </c>
      <c r="K73" s="52">
        <f t="shared" si="10"/>
        <v>14255031.26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9"/>
        <v>0</v>
      </c>
    </row>
    <row r="74" spans="1:25" s="77" customFormat="1" ht="22.5" customHeight="1">
      <c r="A74" s="1"/>
      <c r="B74" s="29"/>
      <c r="C74" s="31" t="s">
        <v>116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>
        <f t="shared" si="18"/>
        <v>0</v>
      </c>
      <c r="K74" s="52">
        <f t="shared" si="10"/>
        <v>150000</v>
      </c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9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8"/>
        <v>48.50168</v>
      </c>
      <c r="K75" s="52">
        <f t="shared" si="10"/>
        <v>1991548.76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9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8"/>
        <v>87.34227422965412</v>
      </c>
      <c r="K76" s="52">
        <f t="shared" si="10"/>
        <v>292966.4900000002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9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8"/>
        <v>87.5597733227471</v>
      </c>
      <c r="K77" s="52">
        <f t="shared" si="10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9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8"/>
        <v>31.614284000000005</v>
      </c>
      <c r="K78" s="52">
        <f t="shared" si="10"/>
        <v>2735428.6399999997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8"/>
        <v>0</v>
      </c>
      <c r="K79" s="52">
        <f t="shared" si="10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8"/>
        <v>0</v>
      </c>
      <c r="K80" s="52">
        <f t="shared" si="10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>
        <f>21124</f>
        <v>21124</v>
      </c>
      <c r="I81" s="46"/>
      <c r="J81" s="67">
        <f t="shared" si="18"/>
        <v>26.405</v>
      </c>
      <c r="K81" s="52">
        <f t="shared" si="10"/>
        <v>138876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9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8"/>
        <v>0</v>
      </c>
      <c r="K82" s="52">
        <f t="shared" si="10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9"/>
        <v>0</v>
      </c>
    </row>
    <row r="83" spans="1:26" s="77" customFormat="1" ht="42" customHeight="1">
      <c r="A83" s="1"/>
      <c r="B83" s="29"/>
      <c r="C83" s="55" t="s">
        <v>114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60">
        <f>1400000+4300000+1082142+1437858+23357.42+1714649.98+3000000+31555.91+92107+2668598.4+1161297.6+55871.32</f>
        <v>16967437.630000003</v>
      </c>
      <c r="I83" s="46">
        <f>H83/D83*100</f>
        <v>90.70100833912441</v>
      </c>
      <c r="J83" s="67">
        <f t="shared" si="18"/>
        <v>91.09055473237775</v>
      </c>
      <c r="K83" s="52">
        <f t="shared" si="10"/>
        <v>8537062.369999997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9"/>
        <v>0</v>
      </c>
      <c r="Z83" s="60">
        <v>1000000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8"/>
        <v>82.10184325215685</v>
      </c>
      <c r="K84" s="52">
        <f t="shared" si="10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8"/>
        <v>44.439665354330714</v>
      </c>
      <c r="K85" s="52">
        <f t="shared" si="10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8"/>
        <v>95.0108714739229</v>
      </c>
      <c r="K86" s="52">
        <f t="shared" si="10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9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8"/>
        <v>0</v>
      </c>
      <c r="K87" s="52">
        <f t="shared" si="10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9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8"/>
        <v>0</v>
      </c>
      <c r="K88" s="52">
        <f t="shared" si="10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9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8"/>
        <v>0</v>
      </c>
      <c r="K89" s="52">
        <f t="shared" si="10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5265.6+5180849.77</f>
        <v>5186115.369999999</v>
      </c>
      <c r="I90" s="25">
        <f>H90/D90*100</f>
        <v>49.17614036989496</v>
      </c>
      <c r="J90" s="67">
        <f t="shared" si="18"/>
        <v>51.222679696180684</v>
      </c>
      <c r="K90" s="52">
        <f aca="true" t="shared" si="22" ref="K90:K99">L90+M90+N90+O90+P90+Q90+R90+S90+T90+T90+U90+V90-H90</f>
        <v>3687771.130000001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142252.63+432941+1478765</f>
        <v>2053958.63</v>
      </c>
      <c r="I91" s="46">
        <f>H91/D91*100</f>
        <v>57.29152966444451</v>
      </c>
      <c r="J91" s="67">
        <f t="shared" si="18"/>
        <v>57.30347546747932</v>
      </c>
      <c r="K91" s="52">
        <f t="shared" si="22"/>
        <v>3599544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8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8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139785.59+164838.36+4545.63+134831.92+1999.26</f>
        <v>446000.76</v>
      </c>
      <c r="I94" s="46">
        <f>H94/D94*100</f>
        <v>82.89976951672863</v>
      </c>
      <c r="J94" s="67">
        <f t="shared" si="18"/>
        <v>82.89976951672863</v>
      </c>
      <c r="K94" s="52">
        <f t="shared" si="22"/>
        <v>271999.24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9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8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9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8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9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8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9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8"/>
        <v>0</v>
      </c>
      <c r="K98" s="52">
        <f t="shared" si="22"/>
        <v>1181074.46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9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203950342.03000003</v>
      </c>
      <c r="I99" s="44">
        <f>H99/D99*100</f>
        <v>75.42641034787576</v>
      </c>
      <c r="J99" s="44">
        <f>H99/(L99+M99+N99+O99+P99+Q99+R99+S99+T99+U99+V99)*100</f>
        <v>79.33684060970793</v>
      </c>
      <c r="K99" s="52">
        <f t="shared" si="22"/>
        <v>92110097.81999987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35148965.41</v>
      </c>
      <c r="V99" s="20">
        <f t="shared" si="23"/>
        <v>15668347.779999997</v>
      </c>
      <c r="W99" s="20">
        <f t="shared" si="23"/>
        <v>13327559.86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9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9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2016-11-02T15:16:54Z</dcterms:modified>
  <cp:category/>
  <cp:version/>
  <cp:contentType/>
  <cp:contentStatus/>
</cp:coreProperties>
</file>